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defaultThemeVersion="124226"/>
  <bookViews>
    <workbookView xWindow="120" yWindow="120" windowWidth="15135" windowHeight="9300"/>
  </bookViews>
  <sheets>
    <sheet name="תכנית עבודה 2020" sheetId="14" r:id="rId1"/>
  </sheets>
  <calcPr calcId="145621"/>
</workbook>
</file>

<file path=xl/calcChain.xml><?xml version="1.0" encoding="utf-8"?>
<calcChain xmlns="http://schemas.openxmlformats.org/spreadsheetml/2006/main">
  <c r="I33" i="14" l="1"/>
  <c r="I13" i="14" l="1"/>
  <c r="J13" i="14" s="1"/>
  <c r="I14" i="14"/>
  <c r="J14" i="14" s="1"/>
  <c r="I15" i="14"/>
  <c r="J15" i="14" s="1"/>
  <c r="I17" i="14"/>
  <c r="J17" i="14" s="1"/>
  <c r="I18" i="14"/>
  <c r="J18" i="14" s="1"/>
  <c r="I19" i="14"/>
  <c r="J19" i="14" s="1"/>
  <c r="I20" i="14"/>
  <c r="J20" i="14" s="1"/>
  <c r="I21" i="14"/>
  <c r="J21" i="14" s="1"/>
  <c r="I22" i="14"/>
  <c r="J22" i="14" s="1"/>
  <c r="I23" i="14"/>
  <c r="J23" i="14" s="1"/>
  <c r="I24" i="14"/>
  <c r="J24" i="14" s="1"/>
  <c r="I25" i="14"/>
  <c r="J25" i="14" s="1"/>
  <c r="I26" i="14"/>
  <c r="J26" i="14" s="1"/>
  <c r="I27" i="14"/>
  <c r="J27" i="14" s="1"/>
  <c r="I28" i="14"/>
  <c r="J28" i="14" s="1"/>
  <c r="I29" i="14"/>
  <c r="J29" i="14" s="1"/>
  <c r="I30" i="14"/>
  <c r="J30" i="14" s="1"/>
  <c r="I31" i="14"/>
  <c r="J31" i="14" s="1"/>
  <c r="I32" i="14"/>
  <c r="J32" i="14" s="1"/>
  <c r="J33" i="14"/>
  <c r="H42" i="14"/>
  <c r="G32" i="14" l="1"/>
  <c r="E31" i="14"/>
  <c r="E30" i="14"/>
  <c r="F30" i="14" s="1"/>
  <c r="G30" i="14" s="1"/>
  <c r="E29" i="14"/>
  <c r="F29" i="14" s="1"/>
  <c r="G29" i="14" s="1"/>
  <c r="E28" i="14"/>
  <c r="F28" i="14" s="1"/>
  <c r="G28" i="14" s="1"/>
  <c r="E27" i="14"/>
  <c r="F27" i="14" s="1"/>
  <c r="G27" i="14" s="1"/>
  <c r="G26" i="14"/>
  <c r="E26" i="14"/>
  <c r="G25" i="14"/>
  <c r="E25" i="14"/>
  <c r="G24" i="14"/>
  <c r="E24" i="14"/>
  <c r="G23" i="14"/>
  <c r="E23" i="14"/>
  <c r="G22" i="14"/>
  <c r="E22" i="14"/>
  <c r="G21" i="14"/>
  <c r="E21" i="14"/>
  <c r="E20" i="14"/>
  <c r="F20" i="14" s="1"/>
  <c r="G20" i="14" s="1"/>
  <c r="F19" i="14"/>
  <c r="G19" i="14" s="1"/>
  <c r="E18" i="14"/>
  <c r="F18" i="14" s="1"/>
  <c r="G18" i="14" s="1"/>
  <c r="E17" i="14"/>
  <c r="F17" i="14" s="1"/>
  <c r="G17" i="14" s="1"/>
  <c r="H16" i="14"/>
  <c r="I16" i="14" s="1"/>
  <c r="J16" i="14" s="1"/>
  <c r="E16" i="14"/>
  <c r="F16" i="14" s="1"/>
  <c r="G16" i="14" s="1"/>
  <c r="E15" i="14"/>
  <c r="F15" i="14" s="1"/>
  <c r="G15" i="14" s="1"/>
  <c r="G14" i="14"/>
  <c r="E14" i="14"/>
  <c r="G13" i="14"/>
  <c r="E13" i="14"/>
  <c r="H12" i="14"/>
  <c r="I12" i="14" s="1"/>
  <c r="J12" i="14" s="1"/>
  <c r="G12" i="14"/>
  <c r="D12" i="14"/>
  <c r="E12" i="14" s="1"/>
  <c r="H11" i="14"/>
  <c r="I11" i="14" s="1"/>
  <c r="J11" i="14" s="1"/>
  <c r="D11" i="14"/>
  <c r="E11" i="14" s="1"/>
  <c r="F11" i="14" s="1"/>
  <c r="G11" i="14" s="1"/>
  <c r="H10" i="14"/>
  <c r="D10" i="14"/>
  <c r="E10" i="14" s="1"/>
  <c r="F10" i="14" s="1"/>
  <c r="G10" i="14" s="1"/>
  <c r="H9" i="14"/>
  <c r="I9" i="14" s="1"/>
  <c r="J9" i="14" s="1"/>
  <c r="D9" i="14"/>
  <c r="E9" i="14" s="1"/>
  <c r="H34" i="14" l="1"/>
  <c r="H37" i="14" s="1"/>
  <c r="I10" i="14"/>
  <c r="E34" i="14"/>
  <c r="F9" i="14"/>
  <c r="D34" i="14"/>
  <c r="H44" i="14" l="1"/>
  <c r="H36" i="14"/>
  <c r="J10" i="14"/>
  <c r="J34" i="14" s="1"/>
  <c r="I34" i="14"/>
  <c r="F34" i="14"/>
  <c r="G9" i="14"/>
  <c r="G34" i="14" s="1"/>
</calcChain>
</file>

<file path=xl/sharedStrings.xml><?xml version="1.0" encoding="utf-8"?>
<sst xmlns="http://schemas.openxmlformats.org/spreadsheetml/2006/main" count="63" uniqueCount="55">
  <si>
    <t>אם בית</t>
  </si>
  <si>
    <t>כונן לילה</t>
  </si>
  <si>
    <t>מדינת ישראל</t>
  </si>
  <si>
    <t>משרד העלייה  והקליטה</t>
  </si>
  <si>
    <t>Ministry of Aliyah and Immigrant Absorption</t>
  </si>
  <si>
    <t xml:space="preserve">אגף בכיר לדיור </t>
  </si>
  <si>
    <t xml:space="preserve">פירוט עלויות תקציב למרכזי קליטה </t>
  </si>
  <si>
    <t>סעיף</t>
  </si>
  <si>
    <t xml:space="preserve">כמות </t>
  </si>
  <si>
    <t>עלות</t>
  </si>
  <si>
    <t>סה"כ עלות שנתי</t>
  </si>
  <si>
    <t>עלות לכמות</t>
  </si>
  <si>
    <t>01.01.2017 עד 31.12.2017</t>
  </si>
  <si>
    <t xml:space="preserve"> 01.01.17 עד 30.04.18</t>
  </si>
  <si>
    <t>01.01.2020 עד 31.12.2020</t>
  </si>
  <si>
    <t>הערות</t>
  </si>
  <si>
    <t>חברה ותרבות כולל הסעות שונות</t>
  </si>
  <si>
    <t>קליטת ראשונית (כולל כלכלה)</t>
  </si>
  <si>
    <t xml:space="preserve">אגרת חינוך-גנים </t>
  </si>
  <si>
    <t>דמי רישום</t>
  </si>
  <si>
    <t xml:space="preserve">עובדי סמך/מדריך/ה </t>
  </si>
  <si>
    <t>לפי הסכם קיבוצי</t>
  </si>
  <si>
    <t>הסעות לגנים ופעוטונים =כ- 274 יום</t>
  </si>
  <si>
    <t>כ-274 (משתנה)</t>
  </si>
  <si>
    <t>ניהול משרד</t>
  </si>
  <si>
    <t>עלות משתנה לפי גודל מרכז</t>
  </si>
  <si>
    <t>מחשוב</t>
  </si>
  <si>
    <t>שירותי נקיון</t>
  </si>
  <si>
    <t>ציוד (רכוש משרד הקליטה)</t>
  </si>
  <si>
    <t>מוקדן/ אבטחה</t>
  </si>
  <si>
    <t>שומר נוסף משמרת יום בבית אלפא</t>
  </si>
  <si>
    <t xml:space="preserve">מנהל </t>
  </si>
  <si>
    <t>בהתאם להסכם הקיבוצי</t>
  </si>
  <si>
    <t xml:space="preserve">השכר מחושב באופן דיפראנציאלי </t>
  </si>
  <si>
    <t>עו"ס</t>
  </si>
  <si>
    <t>רכז תרבות</t>
  </si>
  <si>
    <t>מזכירה</t>
  </si>
  <si>
    <t>מנהל משק</t>
  </si>
  <si>
    <t>עו"ס מרחבי</t>
  </si>
  <si>
    <t xml:space="preserve">סגן מנהל </t>
  </si>
  <si>
    <t xml:space="preserve">הצטיידות מיוחדת </t>
  </si>
  <si>
    <t>ציוד ראשוני 2020</t>
  </si>
  <si>
    <t>קייטנות ופעילויות קיץ</t>
  </si>
  <si>
    <t xml:space="preserve">סה"כ" </t>
  </si>
  <si>
    <t>סה"כ</t>
  </si>
  <si>
    <t xml:space="preserve"> בהתאם לעידכון שכר למאבטחים שמוצמד להסכם קיבוצי(בהתאם למרכיבים שבהוראת החשכ"ל 7.11.3.3 ה' מהדורה 08) </t>
  </si>
  <si>
    <t>תקנה 30120602</t>
  </si>
  <si>
    <t>תקנה 30120603</t>
  </si>
  <si>
    <t>תקציב שנקבל</t>
  </si>
  <si>
    <t xml:space="preserve">השלמה </t>
  </si>
  <si>
    <t>בצ"מ (5%)</t>
  </si>
  <si>
    <t>תקציב ל-2 שנים 2021- 2022</t>
  </si>
  <si>
    <t>סה"כ תקציב לשנים 2020-2022</t>
  </si>
  <si>
    <t>תאריך: 09.12.2019</t>
  </si>
  <si>
    <t xml:space="preserve">  שנתי למרכז קליטה 24 שעות כ 893,636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</si>
</sst>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_ * #,##0_ ;_ * \-#,##0_ ;_ * &quot;-&quot;??_ ;_ @_ "/>
    <numFmt numFmtId="167" formatCode="_ * #,##0.0_ ;_ * \-#,##0.0_ ;_ * &quot;-&quot;??_ ;_ @_ "/>
  </numFmts>
  <fonts count="25" x14ac:knownFonts="1">
    <font>
      <sz val="10"/>
      <color indexed="8"/>
      <name val="Arial"/>
    </font>
    <font>
      <sz val="11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000080"/>
      <name val="Arial"/>
      <family val="2"/>
      <charset val="177"/>
    </font>
    <font>
      <b/>
      <sz val="11"/>
      <color rgb="FF0B0284"/>
      <name val="Arial"/>
      <family val="2"/>
      <charset val="177"/>
    </font>
    <font>
      <b/>
      <u/>
      <sz val="11"/>
      <name val="Arial"/>
      <family val="2"/>
      <charset val="177"/>
    </font>
    <font>
      <b/>
      <sz val="11"/>
      <name val="Arial"/>
      <family val="2"/>
      <charset val="177"/>
    </font>
    <font>
      <sz val="11"/>
      <name val="Arial"/>
      <family val="2"/>
      <charset val="177"/>
    </font>
    <font>
      <b/>
      <sz val="11"/>
      <color theme="1"/>
      <name val="Arial"/>
      <family val="2"/>
      <charset val="177"/>
    </font>
    <font>
      <sz val="11"/>
      <color theme="1"/>
      <name val="Arial"/>
      <family val="2"/>
      <charset val="177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0"/>
      <color indexed="10"/>
      <name val="Arial"/>
      <family val="2"/>
    </font>
    <font>
      <sz val="14"/>
      <color indexed="48"/>
      <name val="Arial"/>
      <family val="2"/>
    </font>
    <font>
      <sz val="10"/>
      <color indexed="8"/>
      <name val="Arial"/>
    </font>
    <font>
      <b/>
      <sz val="11"/>
      <color theme="1"/>
      <name val="Arial"/>
      <charset val="177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70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3" fillId="0" borderId="0" applyNumberFormat="0" applyProtection="0">
      <alignment horizontal="right" vertical="center" indent="1"/>
    </xf>
    <xf numFmtId="4" fontId="6" fillId="10" borderId="17" applyNumberFormat="0" applyProtection="0">
      <alignment vertical="center"/>
    </xf>
    <xf numFmtId="4" fontId="18" fillId="11" borderId="17" applyNumberFormat="0" applyProtection="0">
      <alignment vertical="center"/>
    </xf>
    <xf numFmtId="4" fontId="6" fillId="11" borderId="17" applyNumberFormat="0" applyProtection="0">
      <alignment horizontal="right" vertical="center" indent="1"/>
    </xf>
    <xf numFmtId="0" fontId="6" fillId="11" borderId="17" applyNumberFormat="0" applyProtection="0">
      <alignment horizontal="left" vertical="top" indent="1"/>
    </xf>
    <xf numFmtId="4" fontId="6" fillId="12" borderId="6" applyNumberFormat="0" applyProtection="0">
      <alignment horizontal="right" vertical="center" indent="1"/>
    </xf>
    <xf numFmtId="4" fontId="4" fillId="8" borderId="17" applyNumberFormat="0" applyProtection="0">
      <alignment horizontal="right" vertical="center"/>
    </xf>
    <xf numFmtId="4" fontId="4" fillId="7" borderId="17" applyNumberFormat="0" applyProtection="0">
      <alignment horizontal="right" vertical="center"/>
    </xf>
    <xf numFmtId="4" fontId="4" fillId="13" borderId="17" applyNumberFormat="0" applyProtection="0">
      <alignment horizontal="right" vertical="center"/>
    </xf>
    <xf numFmtId="4" fontId="4" fillId="14" borderId="17" applyNumberFormat="0" applyProtection="0">
      <alignment horizontal="right" vertical="center"/>
    </xf>
    <xf numFmtId="4" fontId="4" fillId="15" borderId="17" applyNumberFormat="0" applyProtection="0">
      <alignment horizontal="right" vertical="center"/>
    </xf>
    <xf numFmtId="4" fontId="4" fillId="16" borderId="17" applyNumberFormat="0" applyProtection="0">
      <alignment horizontal="right" vertical="center"/>
    </xf>
    <xf numFmtId="4" fontId="4" fillId="9" borderId="17" applyNumberFormat="0" applyProtection="0">
      <alignment horizontal="right" vertical="center"/>
    </xf>
    <xf numFmtId="4" fontId="4" fillId="17" borderId="17" applyNumberFormat="0" applyProtection="0">
      <alignment horizontal="right" vertical="center"/>
    </xf>
    <xf numFmtId="4" fontId="4" fillId="18" borderId="17" applyNumberFormat="0" applyProtection="0">
      <alignment horizontal="right" vertical="center"/>
    </xf>
    <xf numFmtId="4" fontId="6" fillId="19" borderId="6" applyNumberFormat="0" applyProtection="0">
      <alignment horizontal="right" vertical="center" indent="1"/>
    </xf>
    <xf numFmtId="4" fontId="4" fillId="20" borderId="6" applyNumberFormat="0" applyProtection="0">
      <alignment horizontal="right" vertical="center" indent="1"/>
    </xf>
    <xf numFmtId="4" fontId="19" fillId="21" borderId="0" applyNumberFormat="0" applyProtection="0">
      <alignment horizontal="left" vertical="center" indent="1"/>
    </xf>
    <xf numFmtId="4" fontId="4" fillId="6" borderId="17" applyNumberFormat="0" applyProtection="0">
      <alignment horizontal="right" vertical="center"/>
    </xf>
    <xf numFmtId="4" fontId="4" fillId="20" borderId="6" applyNumberFormat="0" applyProtection="0">
      <alignment horizontal="right" vertical="center" indent="1"/>
    </xf>
    <xf numFmtId="4" fontId="4" fillId="12" borderId="6" applyNumberFormat="0" applyProtection="0">
      <alignment horizontal="right" vertical="center" indent="1"/>
    </xf>
    <xf numFmtId="0" fontId="3" fillId="21" borderId="17" applyNumberFormat="0" applyProtection="0">
      <alignment horizontal="right" vertical="center" indent="1"/>
    </xf>
    <xf numFmtId="0" fontId="3" fillId="21" borderId="17" applyNumberFormat="0" applyProtection="0">
      <alignment horizontal="left" vertical="top" indent="1"/>
    </xf>
    <xf numFmtId="0" fontId="3" fillId="12" borderId="17" applyNumberFormat="0" applyProtection="0">
      <alignment horizontal="right" vertical="center" indent="1"/>
    </xf>
    <xf numFmtId="0" fontId="3" fillId="12" borderId="17" applyNumberFormat="0" applyProtection="0">
      <alignment horizontal="left" vertical="top" indent="1"/>
    </xf>
    <xf numFmtId="0" fontId="3" fillId="22" borderId="17" applyNumberFormat="0" applyProtection="0">
      <alignment horizontal="right" vertical="center" indent="1"/>
    </xf>
    <xf numFmtId="0" fontId="3" fillId="22" borderId="17" applyNumberFormat="0" applyProtection="0">
      <alignment horizontal="left" vertical="top" indent="1"/>
    </xf>
    <xf numFmtId="0" fontId="3" fillId="23" borderId="17" applyNumberFormat="0" applyProtection="0">
      <alignment horizontal="right" vertical="center" indent="1"/>
    </xf>
    <xf numFmtId="0" fontId="3" fillId="23" borderId="17" applyNumberFormat="0" applyProtection="0">
      <alignment horizontal="left" vertical="top" indent="1"/>
    </xf>
    <xf numFmtId="0" fontId="3" fillId="0" borderId="0" applyNumberFormat="0" applyProtection="0">
      <alignment horizontal="right" vertical="center" indent="1"/>
    </xf>
    <xf numFmtId="4" fontId="4" fillId="24" borderId="17" applyNumberFormat="0" applyProtection="0">
      <alignment vertical="center"/>
    </xf>
    <xf numFmtId="4" fontId="20" fillId="24" borderId="17" applyNumberFormat="0" applyProtection="0">
      <alignment vertical="center"/>
    </xf>
    <xf numFmtId="4" fontId="4" fillId="24" borderId="17" applyNumberFormat="0" applyProtection="0">
      <alignment horizontal="right" vertical="center" indent="1"/>
    </xf>
    <xf numFmtId="0" fontId="4" fillId="24" borderId="17" applyNumberFormat="0" applyProtection="0">
      <alignment horizontal="left" vertical="top" indent="1"/>
    </xf>
    <xf numFmtId="4" fontId="4" fillId="20" borderId="17" applyNumberFormat="0" applyProtection="0">
      <alignment horizontal="right" vertical="center"/>
    </xf>
    <xf numFmtId="4" fontId="20" fillId="20" borderId="17" applyNumberFormat="0" applyProtection="0">
      <alignment horizontal="right" vertical="center"/>
    </xf>
    <xf numFmtId="4" fontId="4" fillId="6" borderId="17" applyNumberFormat="0" applyProtection="0">
      <alignment horizontal="right" vertical="center" indent="1"/>
    </xf>
    <xf numFmtId="0" fontId="4" fillId="12" borderId="17" applyNumberFormat="0" applyProtection="0">
      <alignment horizontal="right" vertical="center" wrapText="1" indent="1"/>
    </xf>
    <xf numFmtId="4" fontId="22" fillId="25" borderId="0" applyNumberFormat="0" applyProtection="0">
      <alignment horizontal="right" vertical="center" indent="1"/>
    </xf>
    <xf numFmtId="4" fontId="21" fillId="20" borderId="17" applyNumberFormat="0" applyProtection="0">
      <alignment horizontal="right" vertical="center"/>
    </xf>
    <xf numFmtId="4" fontId="5" fillId="10" borderId="17" applyNumberFormat="0" applyProtection="0">
      <alignment vertical="center"/>
    </xf>
    <xf numFmtId="4" fontId="5" fillId="11" borderId="17" applyNumberFormat="0" applyProtection="0">
      <alignment horizontal="right" vertical="center" indent="1"/>
    </xf>
    <xf numFmtId="0" fontId="5" fillId="11" borderId="17" applyNumberFormat="0" applyProtection="0">
      <alignment horizontal="left" vertical="top" indent="1"/>
    </xf>
    <xf numFmtId="4" fontId="5" fillId="12" borderId="6" applyNumberFormat="0" applyProtection="0">
      <alignment horizontal="right" vertical="center" indent="1"/>
    </xf>
    <xf numFmtId="4" fontId="2" fillId="8" borderId="17" applyNumberFormat="0" applyProtection="0">
      <alignment horizontal="right" vertical="center"/>
    </xf>
    <xf numFmtId="4" fontId="2" fillId="7" borderId="17" applyNumberFormat="0" applyProtection="0">
      <alignment horizontal="right" vertical="center"/>
    </xf>
    <xf numFmtId="4" fontId="2" fillId="13" borderId="17" applyNumberFormat="0" applyProtection="0">
      <alignment horizontal="right" vertical="center"/>
    </xf>
    <xf numFmtId="4" fontId="2" fillId="14" borderId="17" applyNumberFormat="0" applyProtection="0">
      <alignment horizontal="right" vertical="center"/>
    </xf>
    <xf numFmtId="4" fontId="2" fillId="15" borderId="17" applyNumberFormat="0" applyProtection="0">
      <alignment horizontal="right" vertical="center"/>
    </xf>
    <xf numFmtId="4" fontId="2" fillId="16" borderId="17" applyNumberFormat="0" applyProtection="0">
      <alignment horizontal="right" vertical="center"/>
    </xf>
    <xf numFmtId="4" fontId="2" fillId="9" borderId="17" applyNumberFormat="0" applyProtection="0">
      <alignment horizontal="right" vertical="center"/>
    </xf>
    <xf numFmtId="4" fontId="2" fillId="17" borderId="17" applyNumberFormat="0" applyProtection="0">
      <alignment horizontal="right" vertical="center"/>
    </xf>
    <xf numFmtId="4" fontId="2" fillId="18" borderId="17" applyNumberFormat="0" applyProtection="0">
      <alignment horizontal="right" vertical="center"/>
    </xf>
    <xf numFmtId="4" fontId="5" fillId="19" borderId="6" applyNumberFormat="0" applyProtection="0">
      <alignment horizontal="right" vertical="center" indent="1"/>
    </xf>
    <xf numFmtId="4" fontId="2" fillId="20" borderId="6" applyNumberFormat="0" applyProtection="0">
      <alignment horizontal="right" vertical="center" indent="1"/>
    </xf>
    <xf numFmtId="4" fontId="2" fillId="6" borderId="17" applyNumberFormat="0" applyProtection="0">
      <alignment horizontal="right" vertical="center"/>
    </xf>
    <xf numFmtId="4" fontId="2" fillId="20" borderId="6" applyNumberFormat="0" applyProtection="0">
      <alignment horizontal="right" vertical="center" indent="1"/>
    </xf>
    <xf numFmtId="4" fontId="2" fillId="12" borderId="6" applyNumberFormat="0" applyProtection="0">
      <alignment horizontal="right" vertical="center" indent="1"/>
    </xf>
    <xf numFmtId="4" fontId="2" fillId="24" borderId="17" applyNumberFormat="0" applyProtection="0">
      <alignment vertical="center"/>
    </xf>
    <xf numFmtId="4" fontId="2" fillId="24" borderId="17" applyNumberFormat="0" applyProtection="0">
      <alignment horizontal="right" vertical="center" indent="1"/>
    </xf>
    <xf numFmtId="0" fontId="2" fillId="24" borderId="17" applyNumberFormat="0" applyProtection="0">
      <alignment horizontal="left" vertical="top" indent="1"/>
    </xf>
    <xf numFmtId="4" fontId="2" fillId="20" borderId="17" applyNumberFormat="0" applyProtection="0">
      <alignment horizontal="right" vertical="center"/>
    </xf>
    <xf numFmtId="4" fontId="2" fillId="6" borderId="17" applyNumberFormat="0" applyProtection="0">
      <alignment horizontal="right" vertical="center" indent="1"/>
    </xf>
    <xf numFmtId="0" fontId="2" fillId="12" borderId="17" applyNumberFormat="0" applyProtection="0">
      <alignment horizontal="right" vertical="center" wrapText="1" indent="1"/>
    </xf>
    <xf numFmtId="9" fontId="23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 vertical="center" readingOrder="2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10" fillId="0" borderId="0" xfId="0" applyFont="1" applyAlignment="1">
      <alignment horizontal="center" vertical="center" readingOrder="2"/>
    </xf>
    <xf numFmtId="0" fontId="7" fillId="0" borderId="0" xfId="0" applyFont="1" applyAlignment="1">
      <alignment horizontal="right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11" fillId="3" borderId="2" xfId="2" applyFont="1" applyFill="1" applyBorder="1" applyAlignment="1">
      <alignment horizontal="center" wrapText="1"/>
    </xf>
    <xf numFmtId="166" fontId="12" fillId="3" borderId="3" xfId="3" applyNumberFormat="1" applyFont="1" applyFill="1" applyBorder="1" applyAlignment="1">
      <alignment horizontal="center" wrapText="1"/>
    </xf>
    <xf numFmtId="0" fontId="12" fillId="3" borderId="3" xfId="2" applyFont="1" applyFill="1" applyBorder="1" applyAlignment="1">
      <alignment horizontal="center" vertical="center" wrapText="1"/>
    </xf>
    <xf numFmtId="0" fontId="12" fillId="3" borderId="3" xfId="2" applyFont="1" applyFill="1" applyBorder="1" applyAlignment="1">
      <alignment horizontal="center" wrapText="1"/>
    </xf>
    <xf numFmtId="166" fontId="12" fillId="3" borderId="3" xfId="3" applyNumberFormat="1" applyFont="1" applyFill="1" applyBorder="1" applyAlignment="1">
      <alignment horizontal="right" wrapText="1"/>
    </xf>
    <xf numFmtId="0" fontId="12" fillId="4" borderId="4" xfId="2" applyFont="1" applyFill="1" applyBorder="1" applyAlignment="1">
      <alignment horizontal="center"/>
    </xf>
    <xf numFmtId="1" fontId="13" fillId="0" borderId="5" xfId="3" applyNumberFormat="1" applyFont="1" applyBorder="1" applyAlignment="1">
      <alignment horizontal="center" vertical="center" wrapText="1"/>
    </xf>
    <xf numFmtId="1" fontId="13" fillId="0" borderId="5" xfId="2" applyNumberFormat="1" applyFont="1" applyBorder="1" applyAlignment="1">
      <alignment horizontal="center" vertical="center" wrapText="1"/>
    </xf>
    <xf numFmtId="166" fontId="13" fillId="0" borderId="4" xfId="3" applyNumberFormat="1" applyFont="1" applyBorder="1" applyAlignment="1">
      <alignment horizontal="center" vertical="center"/>
    </xf>
    <xf numFmtId="166" fontId="13" fillId="0" borderId="6" xfId="3" applyNumberFormat="1" applyFont="1" applyBorder="1" applyAlignment="1">
      <alignment horizontal="center" vertical="center"/>
    </xf>
    <xf numFmtId="166" fontId="13" fillId="2" borderId="4" xfId="3" applyNumberFormat="1" applyFont="1" applyFill="1" applyBorder="1" applyAlignment="1">
      <alignment horizontal="center" vertical="center"/>
    </xf>
    <xf numFmtId="0" fontId="12" fillId="4" borderId="6" xfId="2" applyFont="1" applyFill="1" applyBorder="1" applyAlignment="1">
      <alignment horizontal="center"/>
    </xf>
    <xf numFmtId="1" fontId="13" fillId="0" borderId="7" xfId="3" applyNumberFormat="1" applyFont="1" applyBorder="1" applyAlignment="1">
      <alignment horizontal="center"/>
    </xf>
    <xf numFmtId="1" fontId="13" fillId="0" borderId="6" xfId="2" applyNumberFormat="1" applyFont="1" applyBorder="1" applyAlignment="1">
      <alignment horizontal="center" vertical="center"/>
    </xf>
    <xf numFmtId="166" fontId="13" fillId="0" borderId="6" xfId="3" applyNumberFormat="1" applyFont="1" applyBorder="1" applyAlignment="1">
      <alignment horizontal="center"/>
    </xf>
    <xf numFmtId="166" fontId="13" fillId="2" borderId="6" xfId="3" applyNumberFormat="1" applyFont="1" applyFill="1" applyBorder="1" applyAlignment="1">
      <alignment horizontal="center" vertical="center"/>
    </xf>
    <xf numFmtId="49" fontId="12" fillId="4" borderId="6" xfId="2" applyNumberFormat="1" applyFont="1" applyFill="1" applyBorder="1" applyAlignment="1">
      <alignment horizontal="center" wrapText="1" readingOrder="2"/>
    </xf>
    <xf numFmtId="1" fontId="13" fillId="0" borderId="6" xfId="2" applyNumberFormat="1" applyFont="1" applyBorder="1" applyAlignment="1">
      <alignment horizontal="center" vertical="center" wrapText="1"/>
    </xf>
    <xf numFmtId="49" fontId="12" fillId="4" borderId="6" xfId="2" applyNumberFormat="1" applyFont="1" applyFill="1" applyBorder="1" applyAlignment="1">
      <alignment horizontal="right" vertical="center" wrapText="1" readingOrder="2"/>
    </xf>
    <xf numFmtId="166" fontId="13" fillId="0" borderId="6" xfId="3" applyNumberFormat="1" applyFont="1" applyBorder="1" applyAlignment="1">
      <alignment vertical="center"/>
    </xf>
    <xf numFmtId="166" fontId="0" fillId="0" borderId="6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2" fillId="0" borderId="6" xfId="2" applyFont="1" applyFill="1" applyBorder="1" applyAlignment="1">
      <alignment horizontal="center"/>
    </xf>
    <xf numFmtId="1" fontId="13" fillId="0" borderId="6" xfId="3" applyNumberFormat="1" applyFont="1" applyBorder="1" applyAlignment="1">
      <alignment horizontal="center"/>
    </xf>
    <xf numFmtId="43" fontId="13" fillId="0" borderId="6" xfId="3" applyNumberFormat="1" applyFont="1" applyBorder="1" applyAlignment="1">
      <alignment horizontal="center" vertical="center"/>
    </xf>
    <xf numFmtId="0" fontId="14" fillId="0" borderId="6" xfId="2" applyFont="1" applyFill="1" applyBorder="1" applyAlignment="1">
      <alignment horizontal="center"/>
    </xf>
    <xf numFmtId="1" fontId="15" fillId="0" borderId="6" xfId="3" applyNumberFormat="1" applyFont="1" applyFill="1" applyBorder="1" applyAlignment="1">
      <alignment horizontal="center"/>
    </xf>
    <xf numFmtId="1" fontId="15" fillId="0" borderId="6" xfId="2" applyNumberFormat="1" applyFont="1" applyFill="1" applyBorder="1" applyAlignment="1">
      <alignment horizontal="center" vertical="center"/>
    </xf>
    <xf numFmtId="166" fontId="15" fillId="0" borderId="6" xfId="3" applyNumberFormat="1" applyFont="1" applyFill="1" applyBorder="1" applyAlignment="1">
      <alignment horizontal="center"/>
    </xf>
    <xf numFmtId="0" fontId="12" fillId="0" borderId="6" xfId="2" applyFont="1" applyFill="1" applyBorder="1" applyAlignment="1">
      <alignment horizontal="center" vertical="center"/>
    </xf>
    <xf numFmtId="1" fontId="13" fillId="0" borderId="6" xfId="3" applyNumberFormat="1" applyFont="1" applyBorder="1" applyAlignment="1">
      <alignment horizontal="center" vertical="center"/>
    </xf>
    <xf numFmtId="166" fontId="13" fillId="0" borderId="6" xfId="1" applyNumberFormat="1" applyFont="1" applyBorder="1" applyAlignment="1">
      <alignment horizontal="center" vertical="center" wrapText="1"/>
    </xf>
    <xf numFmtId="49" fontId="12" fillId="0" borderId="6" xfId="2" applyNumberFormat="1" applyFont="1" applyFill="1" applyBorder="1" applyAlignment="1">
      <alignment horizontal="center" readingOrder="2"/>
    </xf>
    <xf numFmtId="166" fontId="0" fillId="0" borderId="0" xfId="1" applyNumberFormat="1" applyFont="1" applyAlignment="1">
      <alignment horizontal="center"/>
    </xf>
    <xf numFmtId="166" fontId="13" fillId="0" borderId="6" xfId="3" applyNumberFormat="1" applyFont="1" applyFill="1" applyBorder="1" applyAlignment="1">
      <alignment horizontal="center"/>
    </xf>
    <xf numFmtId="49" fontId="12" fillId="0" borderId="6" xfId="2" applyNumberFormat="1" applyFont="1" applyFill="1" applyBorder="1" applyAlignment="1">
      <alignment horizontal="center" wrapText="1" readingOrder="2"/>
    </xf>
    <xf numFmtId="49" fontId="14" fillId="0" borderId="6" xfId="2" applyNumberFormat="1" applyFont="1" applyFill="1" applyBorder="1" applyAlignment="1">
      <alignment horizontal="center" readingOrder="2"/>
    </xf>
    <xf numFmtId="164" fontId="13" fillId="0" borderId="6" xfId="1" applyFont="1" applyBorder="1" applyAlignment="1">
      <alignment horizontal="center" vertical="center"/>
    </xf>
    <xf numFmtId="0" fontId="16" fillId="0" borderId="6" xfId="2" applyFont="1" applyFill="1" applyBorder="1" applyAlignment="1">
      <alignment horizontal="center"/>
    </xf>
    <xf numFmtId="166" fontId="0" fillId="0" borderId="6" xfId="1" applyNumberFormat="1" applyFont="1" applyFill="1" applyBorder="1" applyAlignment="1">
      <alignment horizontal="right"/>
    </xf>
    <xf numFmtId="0" fontId="16" fillId="0" borderId="10" xfId="2" applyFont="1" applyFill="1" applyBorder="1" applyAlignment="1">
      <alignment horizontal="center"/>
    </xf>
    <xf numFmtId="166" fontId="13" fillId="0" borderId="0" xfId="3" applyNumberFormat="1" applyFont="1" applyBorder="1" applyAlignment="1">
      <alignment horizontal="center"/>
    </xf>
    <xf numFmtId="0" fontId="13" fillId="0" borderId="11" xfId="2" applyFont="1" applyBorder="1" applyAlignment="1">
      <alignment horizontal="center" vertical="center"/>
    </xf>
    <xf numFmtId="166" fontId="13" fillId="0" borderId="7" xfId="3" applyNumberFormat="1" applyFont="1" applyBorder="1" applyAlignment="1">
      <alignment horizontal="center" vertical="center"/>
    </xf>
    <xf numFmtId="167" fontId="13" fillId="0" borderId="7" xfId="3" applyNumberFormat="1" applyFont="1" applyFill="1" applyBorder="1" applyAlignment="1">
      <alignment horizontal="center"/>
    </xf>
    <xf numFmtId="166" fontId="0" fillId="0" borderId="7" xfId="0" applyNumberFormat="1" applyFont="1" applyFill="1" applyBorder="1" applyAlignment="1">
      <alignment horizontal="right"/>
    </xf>
    <xf numFmtId="0" fontId="16" fillId="0" borderId="7" xfId="2" applyFont="1" applyFill="1" applyBorder="1" applyAlignment="1">
      <alignment horizontal="center" vertical="center"/>
    </xf>
    <xf numFmtId="166" fontId="13" fillId="0" borderId="7" xfId="3" applyNumberFormat="1" applyFont="1" applyBorder="1" applyAlignment="1">
      <alignment horizontal="center"/>
    </xf>
    <xf numFmtId="0" fontId="13" fillId="0" borderId="7" xfId="2" applyFont="1" applyBorder="1" applyAlignment="1">
      <alignment horizontal="center" vertical="center"/>
    </xf>
    <xf numFmtId="166" fontId="13" fillId="2" borderId="5" xfId="3" applyNumberFormat="1" applyFont="1" applyFill="1" applyBorder="1" applyAlignment="1">
      <alignment horizontal="center" vertical="center"/>
    </xf>
    <xf numFmtId="166" fontId="13" fillId="2" borderId="12" xfId="3" applyNumberFormat="1" applyFont="1" applyFill="1" applyBorder="1" applyAlignment="1">
      <alignment horizontal="center" vertical="center"/>
    </xf>
    <xf numFmtId="166" fontId="0" fillId="0" borderId="5" xfId="0" applyNumberFormat="1" applyFont="1" applyFill="1" applyBorder="1" applyAlignment="1">
      <alignment horizontal="right" vertical="center" wrapText="1" readingOrder="2"/>
    </xf>
    <xf numFmtId="0" fontId="12" fillId="5" borderId="13" xfId="2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166" fontId="12" fillId="5" borderId="2" xfId="3" applyNumberFormat="1" applyFont="1" applyFill="1" applyBorder="1" applyAlignment="1">
      <alignment horizontal="center"/>
    </xf>
    <xf numFmtId="166" fontId="12" fillId="5" borderId="3" xfId="3" applyNumberFormat="1" applyFont="1" applyFill="1" applyBorder="1" applyAlignment="1">
      <alignment horizontal="center"/>
    </xf>
    <xf numFmtId="166" fontId="12" fillId="5" borderId="15" xfId="3" applyNumberFormat="1" applyFont="1" applyFill="1" applyBorder="1" applyAlignment="1">
      <alignment horizontal="center"/>
    </xf>
    <xf numFmtId="166" fontId="12" fillId="0" borderId="16" xfId="3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2" fillId="3" borderId="18" xfId="2" applyFont="1" applyFill="1" applyBorder="1" applyAlignment="1">
      <alignment horizontal="center" wrapText="1"/>
    </xf>
    <xf numFmtId="166" fontId="1" fillId="0" borderId="4" xfId="1" applyNumberFormat="1" applyFont="1" applyFill="1" applyBorder="1" applyAlignment="1">
      <alignment horizontal="right"/>
    </xf>
    <xf numFmtId="166" fontId="1" fillId="0" borderId="6" xfId="1" applyNumberFormat="1" applyFont="1" applyFill="1" applyBorder="1" applyAlignment="1">
      <alignment horizontal="right"/>
    </xf>
    <xf numFmtId="43" fontId="1" fillId="0" borderId="6" xfId="1" applyNumberFormat="1" applyFont="1" applyFill="1" applyBorder="1" applyAlignment="1">
      <alignment horizontal="right"/>
    </xf>
    <xf numFmtId="166" fontId="0" fillId="0" borderId="0" xfId="0" applyNumberFormat="1"/>
    <xf numFmtId="0" fontId="24" fillId="0" borderId="0" xfId="0" applyFont="1" applyAlignment="1">
      <alignment horizontal="center"/>
    </xf>
    <xf numFmtId="166" fontId="24" fillId="0" borderId="0" xfId="0" applyNumberFormat="1" applyFont="1" applyAlignment="1">
      <alignment horizontal="center" vertical="center"/>
    </xf>
    <xf numFmtId="9" fontId="24" fillId="0" borderId="0" xfId="69" applyFont="1" applyAlignment="1">
      <alignment horizontal="center"/>
    </xf>
    <xf numFmtId="0" fontId="24" fillId="0" borderId="0" xfId="0" applyFont="1" applyAlignment="1">
      <alignment horizontal="right"/>
    </xf>
    <xf numFmtId="0" fontId="24" fillId="0" borderId="0" xfId="0" applyFont="1"/>
    <xf numFmtId="0" fontId="24" fillId="0" borderId="0" xfId="0" applyFont="1" applyAlignment="1">
      <alignment horizontal="center" vertical="center"/>
    </xf>
    <xf numFmtId="166" fontId="24" fillId="0" borderId="0" xfId="1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/>
    </xf>
    <xf numFmtId="165" fontId="5" fillId="0" borderId="6" xfId="1" applyNumberFormat="1" applyFont="1" applyBorder="1" applyAlignment="1">
      <alignment horizontal="center"/>
    </xf>
    <xf numFmtId="165" fontId="5" fillId="0" borderId="6" xfId="0" applyNumberFormat="1" applyFont="1" applyBorder="1" applyAlignment="1">
      <alignment horizontal="center"/>
    </xf>
    <xf numFmtId="165" fontId="5" fillId="0" borderId="0" xfId="1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66" fontId="13" fillId="26" borderId="4" xfId="3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6" fontId="0" fillId="0" borderId="7" xfId="1" applyNumberFormat="1" applyFont="1" applyFill="1" applyBorder="1" applyAlignment="1">
      <alignment horizontal="center" vertical="center"/>
    </xf>
    <xf numFmtId="166" fontId="0" fillId="0" borderId="5" xfId="1" applyNumberFormat="1" applyFont="1" applyFill="1" applyBorder="1" applyAlignment="1">
      <alignment horizontal="center" vertical="center"/>
    </xf>
    <xf numFmtId="166" fontId="0" fillId="0" borderId="4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1" fontId="13" fillId="0" borderId="8" xfId="3" applyNumberFormat="1" applyFont="1" applyBorder="1" applyAlignment="1">
      <alignment vertical="center"/>
    </xf>
    <xf numFmtId="1" fontId="13" fillId="0" borderId="9" xfId="3" applyNumberFormat="1" applyFont="1" applyBorder="1" applyAlignment="1">
      <alignment vertical="center"/>
    </xf>
    <xf numFmtId="1" fontId="13" fillId="0" borderId="8" xfId="3" applyNumberFormat="1" applyFont="1" applyBorder="1" applyAlignment="1">
      <alignment horizontal="center"/>
    </xf>
    <xf numFmtId="1" fontId="13" fillId="0" borderId="9" xfId="3" applyNumberFormat="1" applyFont="1" applyBorder="1" applyAlignment="1">
      <alignment horizontal="center"/>
    </xf>
  </cellXfs>
  <cellStyles count="70">
    <cellStyle name="Comma" xfId="1" builtinId="3"/>
    <cellStyle name="Comma 2" xfId="3"/>
    <cellStyle name="Normal" xfId="0" builtinId="0"/>
    <cellStyle name="Normal 2" xfId="2"/>
    <cellStyle name="Normal 3" xfId="4"/>
    <cellStyle name="Normal 4" xfId="5"/>
    <cellStyle name="Percent" xfId="69" builtinId="5"/>
    <cellStyle name="SAPBEXaggData" xfId="6"/>
    <cellStyle name="SAPBEXaggData 2" xfId="45"/>
    <cellStyle name="SAPBEXaggDataEmph" xfId="7"/>
    <cellStyle name="SAPBEXaggItem" xfId="8"/>
    <cellStyle name="SAPBEXaggItem 2" xfId="46"/>
    <cellStyle name="SAPBEXaggItemX" xfId="9"/>
    <cellStyle name="SAPBEXaggItemX 2" xfId="47"/>
    <cellStyle name="SAPBEXchaText" xfId="10"/>
    <cellStyle name="SAPBEXchaText 2" xfId="48"/>
    <cellStyle name="SAPBEXexcBad7" xfId="11"/>
    <cellStyle name="SAPBEXexcBad7 2" xfId="49"/>
    <cellStyle name="SAPBEXexcBad8" xfId="12"/>
    <cellStyle name="SAPBEXexcBad8 2" xfId="50"/>
    <cellStyle name="SAPBEXexcBad9" xfId="13"/>
    <cellStyle name="SAPBEXexcBad9 2" xfId="51"/>
    <cellStyle name="SAPBEXexcCritical4" xfId="14"/>
    <cellStyle name="SAPBEXexcCritical4 2" xfId="52"/>
    <cellStyle name="SAPBEXexcCritical5" xfId="15"/>
    <cellStyle name="SAPBEXexcCritical5 2" xfId="53"/>
    <cellStyle name="SAPBEXexcCritical6" xfId="16"/>
    <cellStyle name="SAPBEXexcCritical6 2" xfId="54"/>
    <cellStyle name="SAPBEXexcGood1" xfId="17"/>
    <cellStyle name="SAPBEXexcGood1 2" xfId="55"/>
    <cellStyle name="SAPBEXexcGood2" xfId="18"/>
    <cellStyle name="SAPBEXexcGood2 2" xfId="56"/>
    <cellStyle name="SAPBEXexcGood3" xfId="19"/>
    <cellStyle name="SAPBEXexcGood3 2" xfId="57"/>
    <cellStyle name="SAPBEXfilterDrill" xfId="20"/>
    <cellStyle name="SAPBEXfilterDrill 2" xfId="58"/>
    <cellStyle name="SAPBEXfilterItem" xfId="21"/>
    <cellStyle name="SAPBEXfilterItem 2" xfId="59"/>
    <cellStyle name="SAPBEXfilterText" xfId="22"/>
    <cellStyle name="SAPBEXformats" xfId="23"/>
    <cellStyle name="SAPBEXformats 2" xfId="60"/>
    <cellStyle name="SAPBEXheaderItem" xfId="24"/>
    <cellStyle name="SAPBEXheaderItem 2" xfId="61"/>
    <cellStyle name="SAPBEXheaderText" xfId="25"/>
    <cellStyle name="SAPBEXheaderText 2" xfId="62"/>
    <cellStyle name="SAPBEXHLevel0" xfId="26"/>
    <cellStyle name="SAPBEXHLevel0X" xfId="27"/>
    <cellStyle name="SAPBEXHLevel1" xfId="28"/>
    <cellStyle name="SAPBEXHLevel1X" xfId="29"/>
    <cellStyle name="SAPBEXHLevel2" xfId="30"/>
    <cellStyle name="SAPBEXHLevel2X" xfId="31"/>
    <cellStyle name="SAPBEXHLevel3" xfId="32"/>
    <cellStyle name="SAPBEXHLevel3X" xfId="33"/>
    <cellStyle name="SAPBEXinputData" xfId="34"/>
    <cellStyle name="SAPBEXresData" xfId="35"/>
    <cellStyle name="SAPBEXresData 2" xfId="63"/>
    <cellStyle name="SAPBEXresDataEmph" xfId="36"/>
    <cellStyle name="SAPBEXresItem" xfId="37"/>
    <cellStyle name="SAPBEXresItem 2" xfId="64"/>
    <cellStyle name="SAPBEXresItemX" xfId="38"/>
    <cellStyle name="SAPBEXresItemX 2" xfId="65"/>
    <cellStyle name="SAPBEXstdData" xfId="39"/>
    <cellStyle name="SAPBEXstdData 2" xfId="66"/>
    <cellStyle name="SAPBEXstdDataEmph" xfId="40"/>
    <cellStyle name="SAPBEXstdItem" xfId="41"/>
    <cellStyle name="SAPBEXstdItem 2" xfId="67"/>
    <cellStyle name="SAPBEXstdItemX" xfId="42"/>
    <cellStyle name="SAPBEXstdItemX 2" xfId="68"/>
    <cellStyle name="SAPBEXtitle" xfId="43"/>
    <cellStyle name="SAPBEXundefined" xfId="4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00008B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rightToLeft="1" tabSelected="1" workbookViewId="0">
      <selection activeCell="C55" sqref="C55"/>
    </sheetView>
  </sheetViews>
  <sheetFormatPr defaultRowHeight="12.75" x14ac:dyDescent="0.2"/>
  <cols>
    <col min="1" max="1" width="30.7109375" style="72" customWidth="1"/>
    <col min="2" max="2" width="10.28515625" style="72" customWidth="1"/>
    <col min="3" max="3" width="20.85546875" style="71" customWidth="1"/>
    <col min="4" max="5" width="13.28515625" style="72" hidden="1" customWidth="1"/>
    <col min="6" max="6" width="13.85546875" style="72" hidden="1" customWidth="1"/>
    <col min="7" max="7" width="15.7109375" style="72" hidden="1" customWidth="1"/>
    <col min="8" max="8" width="14.140625" style="72" customWidth="1"/>
    <col min="9" max="9" width="17.5703125" style="73" customWidth="1"/>
    <col min="10" max="10" width="17.85546875" style="73" customWidth="1"/>
    <col min="11" max="11" width="39.28515625" style="70" customWidth="1"/>
    <col min="12" max="12" width="11.28515625" bestFit="1" customWidth="1"/>
  </cols>
  <sheetData>
    <row r="1" spans="1:11" ht="15" x14ac:dyDescent="0.25">
      <c r="A1" s="2"/>
      <c r="B1" s="3" t="s">
        <v>2</v>
      </c>
      <c r="C1" s="4"/>
      <c r="D1" s="5"/>
      <c r="E1" s="5"/>
      <c r="F1" s="5"/>
      <c r="G1" s="5"/>
      <c r="H1" s="5"/>
      <c r="I1" s="5"/>
      <c r="J1" s="5"/>
      <c r="K1" s="6"/>
    </row>
    <row r="2" spans="1:11" ht="15" x14ac:dyDescent="0.2">
      <c r="A2" s="5"/>
      <c r="B2" s="7" t="s">
        <v>3</v>
      </c>
      <c r="C2" s="4"/>
      <c r="D2" s="5"/>
      <c r="E2" s="5"/>
      <c r="F2" s="5"/>
      <c r="G2" s="5"/>
      <c r="H2" s="5"/>
      <c r="I2" s="5"/>
      <c r="J2" s="5"/>
      <c r="K2" s="6"/>
    </row>
    <row r="3" spans="1:11" ht="15" x14ac:dyDescent="0.2">
      <c r="A3" s="5"/>
      <c r="B3" s="7" t="s">
        <v>4</v>
      </c>
      <c r="C3" s="4"/>
      <c r="D3" s="5"/>
      <c r="E3" s="5"/>
      <c r="F3" s="5"/>
      <c r="G3" s="5"/>
      <c r="H3" s="5"/>
      <c r="I3" s="5"/>
      <c r="J3" s="5"/>
      <c r="K3" s="6"/>
    </row>
    <row r="4" spans="1:11" ht="15" x14ac:dyDescent="0.2">
      <c r="A4" s="5"/>
      <c r="B4" s="3" t="s">
        <v>5</v>
      </c>
      <c r="C4" s="4"/>
      <c r="D4" s="5"/>
      <c r="E4" s="5"/>
      <c r="F4" s="5"/>
      <c r="G4" s="5"/>
      <c r="H4" s="5"/>
      <c r="I4" s="5"/>
      <c r="J4" s="5"/>
      <c r="K4" s="6"/>
    </row>
    <row r="5" spans="1:11" x14ac:dyDescent="0.2">
      <c r="A5" s="5"/>
      <c r="B5" s="5"/>
      <c r="C5" s="4"/>
      <c r="D5" s="5"/>
      <c r="E5" s="5"/>
      <c r="F5" s="5"/>
      <c r="G5" s="5"/>
      <c r="H5" s="5"/>
      <c r="I5" s="5"/>
      <c r="J5" s="5"/>
      <c r="K5" s="6"/>
    </row>
    <row r="6" spans="1:11" ht="15" x14ac:dyDescent="0.25">
      <c r="A6" s="8" t="s">
        <v>6</v>
      </c>
      <c r="B6" s="5"/>
      <c r="C6" s="98" t="s">
        <v>53</v>
      </c>
      <c r="D6" s="98"/>
      <c r="E6" s="5"/>
      <c r="K6" s="6"/>
    </row>
    <row r="7" spans="1:11" ht="13.5" thickBot="1" x14ac:dyDescent="0.25">
      <c r="A7" s="5"/>
      <c r="B7" s="5"/>
      <c r="C7" s="4"/>
      <c r="D7" s="5"/>
      <c r="E7" s="5"/>
      <c r="F7" s="9"/>
      <c r="G7" s="9"/>
      <c r="H7" s="10"/>
      <c r="I7" s="10"/>
      <c r="J7" s="10"/>
      <c r="K7" s="6"/>
    </row>
    <row r="8" spans="1:11" s="1" customFormat="1" ht="45.75" thickBot="1" x14ac:dyDescent="0.3">
      <c r="A8" s="11" t="s">
        <v>7</v>
      </c>
      <c r="B8" s="12" t="s">
        <v>8</v>
      </c>
      <c r="C8" s="13" t="s">
        <v>9</v>
      </c>
      <c r="D8" s="14" t="s">
        <v>10</v>
      </c>
      <c r="E8" s="74" t="s">
        <v>11</v>
      </c>
      <c r="F8" s="12" t="s">
        <v>12</v>
      </c>
      <c r="G8" s="12" t="s">
        <v>13</v>
      </c>
      <c r="H8" s="12" t="s">
        <v>14</v>
      </c>
      <c r="I8" s="12" t="s">
        <v>51</v>
      </c>
      <c r="J8" s="12" t="s">
        <v>52</v>
      </c>
      <c r="K8" s="15" t="s">
        <v>15</v>
      </c>
    </row>
    <row r="9" spans="1:11" ht="15" x14ac:dyDescent="0.25">
      <c r="A9" s="16" t="s">
        <v>16</v>
      </c>
      <c r="B9" s="17">
        <v>4000</v>
      </c>
      <c r="C9" s="18">
        <v>900</v>
      </c>
      <c r="D9" s="19">
        <f>C9*B9</f>
        <v>3600000</v>
      </c>
      <c r="E9" s="20">
        <f t="shared" ref="E9:E31" si="0">D9/12</f>
        <v>300000</v>
      </c>
      <c r="F9" s="21">
        <f>E9*12</f>
        <v>3600000</v>
      </c>
      <c r="G9" s="21">
        <f t="shared" ref="G9:G30" si="1">F9/12*16*1.05</f>
        <v>5040000</v>
      </c>
      <c r="H9" s="21">
        <f>B9*C9</f>
        <v>3600000</v>
      </c>
      <c r="I9" s="93">
        <f>H9*2</f>
        <v>7200000</v>
      </c>
      <c r="J9" s="93">
        <f>I9+H9</f>
        <v>10800000</v>
      </c>
      <c r="K9" s="75"/>
    </row>
    <row r="10" spans="1:11" ht="15" x14ac:dyDescent="0.25">
      <c r="A10" s="22" t="s">
        <v>17</v>
      </c>
      <c r="B10" s="23">
        <v>600</v>
      </c>
      <c r="C10" s="24">
        <v>300</v>
      </c>
      <c r="D10" s="25">
        <f>C10*B10</f>
        <v>180000</v>
      </c>
      <c r="E10" s="20">
        <f t="shared" si="0"/>
        <v>15000</v>
      </c>
      <c r="F10" s="26">
        <f>E10*12</f>
        <v>180000</v>
      </c>
      <c r="G10" s="21">
        <f t="shared" si="1"/>
        <v>252000</v>
      </c>
      <c r="H10" s="21">
        <f>B10*C10</f>
        <v>180000</v>
      </c>
      <c r="I10" s="93">
        <f t="shared" ref="I10:I33" si="2">H10*2</f>
        <v>360000</v>
      </c>
      <c r="J10" s="93">
        <f t="shared" ref="J10:J33" si="3">I10+H10</f>
        <v>540000</v>
      </c>
      <c r="K10" s="76"/>
    </row>
    <row r="11" spans="1:11" ht="15" x14ac:dyDescent="0.25">
      <c r="A11" s="22" t="s">
        <v>18</v>
      </c>
      <c r="B11" s="23">
        <v>500</v>
      </c>
      <c r="C11" s="24">
        <v>700</v>
      </c>
      <c r="D11" s="25">
        <f>C11*B11</f>
        <v>350000</v>
      </c>
      <c r="E11" s="20">
        <f t="shared" si="0"/>
        <v>29166.666666666668</v>
      </c>
      <c r="F11" s="26">
        <f>E11*12</f>
        <v>350000</v>
      </c>
      <c r="G11" s="21">
        <f t="shared" si="1"/>
        <v>490000.00000000006</v>
      </c>
      <c r="H11" s="21">
        <f>B11*C11</f>
        <v>350000</v>
      </c>
      <c r="I11" s="93">
        <f t="shared" si="2"/>
        <v>700000</v>
      </c>
      <c r="J11" s="93">
        <f t="shared" si="3"/>
        <v>1050000</v>
      </c>
      <c r="K11" s="76"/>
    </row>
    <row r="12" spans="1:11" ht="15" x14ac:dyDescent="0.25">
      <c r="A12" s="22" t="s">
        <v>19</v>
      </c>
      <c r="B12" s="23">
        <v>400</v>
      </c>
      <c r="C12" s="24">
        <v>140</v>
      </c>
      <c r="D12" s="25">
        <f>C12*B12</f>
        <v>56000</v>
      </c>
      <c r="E12" s="20">
        <f t="shared" si="0"/>
        <v>4666.666666666667</v>
      </c>
      <c r="F12" s="26">
        <v>68000</v>
      </c>
      <c r="G12" s="21">
        <f t="shared" si="1"/>
        <v>95200.000000000015</v>
      </c>
      <c r="H12" s="21">
        <f>B12*C12</f>
        <v>56000</v>
      </c>
      <c r="I12" s="93">
        <f t="shared" si="2"/>
        <v>112000</v>
      </c>
      <c r="J12" s="93">
        <f t="shared" si="3"/>
        <v>168000</v>
      </c>
      <c r="K12" s="76"/>
    </row>
    <row r="13" spans="1:11" ht="15" x14ac:dyDescent="0.25">
      <c r="A13" s="27" t="s">
        <v>20</v>
      </c>
      <c r="B13" s="34">
        <v>70</v>
      </c>
      <c r="C13" s="28" t="s">
        <v>21</v>
      </c>
      <c r="D13" s="25">
        <v>10643912.961633861</v>
      </c>
      <c r="E13" s="20">
        <f t="shared" si="0"/>
        <v>886992.74680282176</v>
      </c>
      <c r="F13" s="26">
        <v>12099000</v>
      </c>
      <c r="G13" s="21">
        <f t="shared" si="1"/>
        <v>16938600</v>
      </c>
      <c r="H13" s="21">
        <v>10554181</v>
      </c>
      <c r="I13" s="93">
        <f t="shared" si="2"/>
        <v>21108362</v>
      </c>
      <c r="J13" s="93">
        <f t="shared" si="3"/>
        <v>31662543</v>
      </c>
      <c r="K13" s="77"/>
    </row>
    <row r="14" spans="1:11" s="32" customFormat="1" ht="30" x14ac:dyDescent="0.2">
      <c r="A14" s="29" t="s">
        <v>22</v>
      </c>
      <c r="B14" s="99" t="s">
        <v>23</v>
      </c>
      <c r="C14" s="100"/>
      <c r="D14" s="30">
        <v>4400000</v>
      </c>
      <c r="E14" s="20">
        <f t="shared" si="0"/>
        <v>366666.66666666669</v>
      </c>
      <c r="F14" s="26">
        <v>5100000</v>
      </c>
      <c r="G14" s="21">
        <f t="shared" si="1"/>
        <v>7140000</v>
      </c>
      <c r="H14" s="21">
        <v>7363772</v>
      </c>
      <c r="I14" s="93">
        <f t="shared" si="2"/>
        <v>14727544</v>
      </c>
      <c r="J14" s="93">
        <f t="shared" si="3"/>
        <v>22091316</v>
      </c>
      <c r="K14" s="31"/>
    </row>
    <row r="15" spans="1:11" ht="15" x14ac:dyDescent="0.25">
      <c r="A15" s="33" t="s">
        <v>24</v>
      </c>
      <c r="B15" s="101" t="s">
        <v>25</v>
      </c>
      <c r="C15" s="102"/>
      <c r="D15" s="25">
        <v>1312500</v>
      </c>
      <c r="E15" s="20">
        <f t="shared" si="0"/>
        <v>109375</v>
      </c>
      <c r="F15" s="26">
        <f>E15*12</f>
        <v>1312500</v>
      </c>
      <c r="G15" s="21">
        <f t="shared" si="1"/>
        <v>1837500</v>
      </c>
      <c r="H15" s="21">
        <v>1350000</v>
      </c>
      <c r="I15" s="93">
        <f t="shared" si="2"/>
        <v>2700000</v>
      </c>
      <c r="J15" s="93">
        <f t="shared" si="3"/>
        <v>4050000</v>
      </c>
      <c r="K15" s="76"/>
    </row>
    <row r="16" spans="1:11" ht="15" x14ac:dyDescent="0.25">
      <c r="A16" s="33" t="s">
        <v>26</v>
      </c>
      <c r="B16" s="34">
        <v>67</v>
      </c>
      <c r="C16" s="24">
        <v>4400</v>
      </c>
      <c r="D16" s="25">
        <v>330000</v>
      </c>
      <c r="E16" s="35">
        <f>D16/B16</f>
        <v>4925.373134328358</v>
      </c>
      <c r="F16" s="26">
        <f>E16*B16</f>
        <v>330000</v>
      </c>
      <c r="G16" s="21">
        <f t="shared" si="1"/>
        <v>462000</v>
      </c>
      <c r="H16" s="21">
        <f>C16*B16</f>
        <v>294800</v>
      </c>
      <c r="I16" s="93">
        <f t="shared" si="2"/>
        <v>589600</v>
      </c>
      <c r="J16" s="93">
        <f t="shared" si="3"/>
        <v>884400</v>
      </c>
      <c r="K16" s="76"/>
    </row>
    <row r="17" spans="1:12" ht="15" x14ac:dyDescent="0.25">
      <c r="A17" s="33" t="s">
        <v>27</v>
      </c>
      <c r="B17" s="34"/>
      <c r="C17" s="24"/>
      <c r="D17" s="25">
        <v>383080</v>
      </c>
      <c r="E17" s="20">
        <f t="shared" si="0"/>
        <v>31923.333333333332</v>
      </c>
      <c r="F17" s="26">
        <f>E17*12</f>
        <v>383080</v>
      </c>
      <c r="G17" s="21">
        <f t="shared" si="1"/>
        <v>536312</v>
      </c>
      <c r="H17" s="21">
        <v>380000</v>
      </c>
      <c r="I17" s="93">
        <f t="shared" si="2"/>
        <v>760000</v>
      </c>
      <c r="J17" s="93">
        <f t="shared" si="3"/>
        <v>1140000</v>
      </c>
      <c r="K17" s="76"/>
    </row>
    <row r="18" spans="1:12" ht="15" x14ac:dyDescent="0.25">
      <c r="A18" s="36" t="s">
        <v>28</v>
      </c>
      <c r="B18" s="37">
        <v>13</v>
      </c>
      <c r="C18" s="38">
        <v>5000</v>
      </c>
      <c r="D18" s="39">
        <v>75000</v>
      </c>
      <c r="E18" s="35">
        <f>D18/B18</f>
        <v>5769.2307692307695</v>
      </c>
      <c r="F18" s="26">
        <f>E18*12</f>
        <v>69230.769230769234</v>
      </c>
      <c r="G18" s="21">
        <f t="shared" si="1"/>
        <v>96923.076923076937</v>
      </c>
      <c r="H18" s="21">
        <v>65000</v>
      </c>
      <c r="I18" s="93">
        <f t="shared" si="2"/>
        <v>130000</v>
      </c>
      <c r="J18" s="93">
        <f t="shared" si="3"/>
        <v>195000</v>
      </c>
      <c r="K18" s="76"/>
      <c r="L18" s="78"/>
    </row>
    <row r="19" spans="1:12" s="32" customFormat="1" ht="38.25" x14ac:dyDescent="0.2">
      <c r="A19" s="40" t="s">
        <v>29</v>
      </c>
      <c r="B19" s="41"/>
      <c r="C19" s="42" t="s">
        <v>54</v>
      </c>
      <c r="D19" s="20">
        <v>8064000</v>
      </c>
      <c r="E19" s="20">
        <v>700000</v>
      </c>
      <c r="F19" s="26">
        <f>E19*12</f>
        <v>8400000</v>
      </c>
      <c r="G19" s="21">
        <f t="shared" si="1"/>
        <v>11760000</v>
      </c>
      <c r="H19" s="21">
        <v>9830139</v>
      </c>
      <c r="I19" s="93">
        <f t="shared" si="2"/>
        <v>19660278</v>
      </c>
      <c r="J19" s="93">
        <f t="shared" si="3"/>
        <v>29490417</v>
      </c>
      <c r="K19" s="31" t="s">
        <v>45</v>
      </c>
    </row>
    <row r="20" spans="1:12" ht="15" x14ac:dyDescent="0.25">
      <c r="A20" s="33" t="s">
        <v>30</v>
      </c>
      <c r="B20" s="34"/>
      <c r="C20" s="24"/>
      <c r="D20" s="25">
        <v>150000</v>
      </c>
      <c r="E20" s="20">
        <f t="shared" si="0"/>
        <v>12500</v>
      </c>
      <c r="F20" s="26">
        <f>E20*12</f>
        <v>150000</v>
      </c>
      <c r="G20" s="21">
        <f t="shared" si="1"/>
        <v>210000</v>
      </c>
      <c r="H20" s="21">
        <v>0</v>
      </c>
      <c r="I20" s="93">
        <f t="shared" si="2"/>
        <v>0</v>
      </c>
      <c r="J20" s="93">
        <f t="shared" si="3"/>
        <v>0</v>
      </c>
      <c r="K20" s="76"/>
    </row>
    <row r="21" spans="1:12" ht="15" x14ac:dyDescent="0.25">
      <c r="A21" s="43" t="s">
        <v>31</v>
      </c>
      <c r="B21" s="34">
        <v>10</v>
      </c>
      <c r="C21" s="44" t="s">
        <v>32</v>
      </c>
      <c r="D21" s="45">
        <v>2743383.8079396077</v>
      </c>
      <c r="E21" s="35">
        <f>D21/B21</f>
        <v>274338.38079396077</v>
      </c>
      <c r="F21" s="26">
        <v>2906388</v>
      </c>
      <c r="G21" s="21">
        <f t="shared" si="1"/>
        <v>4068943.2</v>
      </c>
      <c r="H21" s="21">
        <v>2685940</v>
      </c>
      <c r="I21" s="93">
        <f t="shared" si="2"/>
        <v>5371880</v>
      </c>
      <c r="J21" s="93">
        <f t="shared" si="3"/>
        <v>8057820</v>
      </c>
      <c r="K21" s="95" t="s">
        <v>33</v>
      </c>
    </row>
    <row r="22" spans="1:12" ht="15" x14ac:dyDescent="0.25">
      <c r="A22" s="46" t="s">
        <v>34</v>
      </c>
      <c r="B22" s="34">
        <v>15</v>
      </c>
      <c r="C22" s="44" t="s">
        <v>32</v>
      </c>
      <c r="D22" s="45">
        <v>3192773.07232551</v>
      </c>
      <c r="E22" s="35">
        <f t="shared" ref="E22:E29" si="4">D22/B22</f>
        <v>212851.53815503401</v>
      </c>
      <c r="F22" s="26">
        <v>4175000</v>
      </c>
      <c r="G22" s="21">
        <f t="shared" si="1"/>
        <v>5845000.0000000009</v>
      </c>
      <c r="H22" s="21">
        <v>3982174</v>
      </c>
      <c r="I22" s="93">
        <f t="shared" si="2"/>
        <v>7964348</v>
      </c>
      <c r="J22" s="93">
        <f t="shared" si="3"/>
        <v>11946522</v>
      </c>
      <c r="K22" s="96"/>
    </row>
    <row r="23" spans="1:12" ht="15" x14ac:dyDescent="0.25">
      <c r="A23" s="46" t="s">
        <v>35</v>
      </c>
      <c r="B23" s="34">
        <v>15</v>
      </c>
      <c r="C23" s="44" t="s">
        <v>32</v>
      </c>
      <c r="D23" s="45">
        <v>2600325.6487871371</v>
      </c>
      <c r="E23" s="35">
        <f t="shared" si="4"/>
        <v>173355.04325247582</v>
      </c>
      <c r="F23" s="26">
        <v>2935100</v>
      </c>
      <c r="G23" s="21">
        <f t="shared" si="1"/>
        <v>4109140</v>
      </c>
      <c r="H23" s="21">
        <v>2933301</v>
      </c>
      <c r="I23" s="93">
        <f t="shared" si="2"/>
        <v>5866602</v>
      </c>
      <c r="J23" s="93">
        <f t="shared" si="3"/>
        <v>8799903</v>
      </c>
      <c r="K23" s="96"/>
    </row>
    <row r="24" spans="1:12" ht="15" x14ac:dyDescent="0.25">
      <c r="A24" s="46" t="s">
        <v>36</v>
      </c>
      <c r="B24" s="34">
        <v>14</v>
      </c>
      <c r="C24" s="44" t="s">
        <v>32</v>
      </c>
      <c r="D24" s="45">
        <v>1871687.4992464802</v>
      </c>
      <c r="E24" s="35">
        <f t="shared" si="4"/>
        <v>133691.96423189144</v>
      </c>
      <c r="F24" s="26">
        <v>2050300</v>
      </c>
      <c r="G24" s="21">
        <f t="shared" si="1"/>
        <v>2870420.0000000005</v>
      </c>
      <c r="H24" s="21">
        <v>2079353</v>
      </c>
      <c r="I24" s="93">
        <f t="shared" si="2"/>
        <v>4158706</v>
      </c>
      <c r="J24" s="93">
        <f t="shared" si="3"/>
        <v>6238059</v>
      </c>
      <c r="K24" s="96"/>
    </row>
    <row r="25" spans="1:12" ht="15" x14ac:dyDescent="0.25">
      <c r="A25" s="43" t="s">
        <v>0</v>
      </c>
      <c r="B25" s="34">
        <v>15</v>
      </c>
      <c r="C25" s="44" t="s">
        <v>32</v>
      </c>
      <c r="D25" s="45">
        <v>2463688.370373399</v>
      </c>
      <c r="E25" s="35">
        <f t="shared" si="4"/>
        <v>164245.8913582266</v>
      </c>
      <c r="F25" s="26">
        <v>2684000</v>
      </c>
      <c r="G25" s="21">
        <f t="shared" si="1"/>
        <v>3757600</v>
      </c>
      <c r="H25" s="21">
        <v>2885909</v>
      </c>
      <c r="I25" s="93">
        <f t="shared" si="2"/>
        <v>5771818</v>
      </c>
      <c r="J25" s="93">
        <f t="shared" si="3"/>
        <v>8657727</v>
      </c>
      <c r="K25" s="96"/>
    </row>
    <row r="26" spans="1:12" ht="15" x14ac:dyDescent="0.25">
      <c r="A26" s="46" t="s">
        <v>37</v>
      </c>
      <c r="B26" s="34">
        <v>8</v>
      </c>
      <c r="C26" s="44" t="s">
        <v>32</v>
      </c>
      <c r="D26" s="45">
        <v>1035394.8538604379</v>
      </c>
      <c r="E26" s="35">
        <f t="shared" si="4"/>
        <v>129424.35673255473</v>
      </c>
      <c r="F26" s="26">
        <v>1264000</v>
      </c>
      <c r="G26" s="21">
        <f t="shared" si="1"/>
        <v>1769600</v>
      </c>
      <c r="H26" s="21">
        <v>1594604</v>
      </c>
      <c r="I26" s="93">
        <f t="shared" si="2"/>
        <v>3189208</v>
      </c>
      <c r="J26" s="93">
        <f t="shared" si="3"/>
        <v>4783812</v>
      </c>
      <c r="K26" s="96"/>
    </row>
    <row r="27" spans="1:12" ht="15" x14ac:dyDescent="0.25">
      <c r="A27" s="46" t="s">
        <v>38</v>
      </c>
      <c r="B27" s="34">
        <v>2</v>
      </c>
      <c r="C27" s="44" t="s">
        <v>32</v>
      </c>
      <c r="D27" s="45">
        <v>356186.78202459961</v>
      </c>
      <c r="E27" s="35">
        <f t="shared" si="4"/>
        <v>178093.39101229981</v>
      </c>
      <c r="F27" s="26">
        <f>E27*B27</f>
        <v>356186.78202459961</v>
      </c>
      <c r="G27" s="21">
        <f t="shared" si="1"/>
        <v>498661.49483443948</v>
      </c>
      <c r="H27" s="21">
        <v>515000</v>
      </c>
      <c r="I27" s="93">
        <f t="shared" si="2"/>
        <v>1030000</v>
      </c>
      <c r="J27" s="93">
        <f t="shared" si="3"/>
        <v>1545000</v>
      </c>
      <c r="K27" s="96"/>
    </row>
    <row r="28" spans="1:12" ht="15" x14ac:dyDescent="0.25">
      <c r="A28" s="43" t="s">
        <v>39</v>
      </c>
      <c r="B28" s="34">
        <v>3</v>
      </c>
      <c r="C28" s="44" t="s">
        <v>32</v>
      </c>
      <c r="D28" s="45">
        <v>356363</v>
      </c>
      <c r="E28" s="35">
        <f t="shared" si="4"/>
        <v>118787.66666666667</v>
      </c>
      <c r="F28" s="26">
        <f>E28*B28</f>
        <v>356363</v>
      </c>
      <c r="G28" s="21">
        <f t="shared" si="1"/>
        <v>498908.20000000007</v>
      </c>
      <c r="H28" s="21">
        <v>616876</v>
      </c>
      <c r="I28" s="93">
        <f t="shared" si="2"/>
        <v>1233752</v>
      </c>
      <c r="J28" s="93">
        <f t="shared" si="3"/>
        <v>1850628</v>
      </c>
      <c r="K28" s="96"/>
    </row>
    <row r="29" spans="1:12" ht="15" x14ac:dyDescent="0.25">
      <c r="A29" s="43" t="s">
        <v>1</v>
      </c>
      <c r="B29" s="34">
        <v>0</v>
      </c>
      <c r="C29" s="44" t="s">
        <v>32</v>
      </c>
      <c r="D29" s="45">
        <v>126517.72178381191</v>
      </c>
      <c r="E29" s="35" t="e">
        <f t="shared" si="4"/>
        <v>#DIV/0!</v>
      </c>
      <c r="F29" s="26" t="e">
        <f>E29*B29</f>
        <v>#DIV/0!</v>
      </c>
      <c r="G29" s="21" t="e">
        <f t="shared" si="1"/>
        <v>#DIV/0!</v>
      </c>
      <c r="H29" s="21">
        <v>0</v>
      </c>
      <c r="I29" s="93">
        <f t="shared" si="2"/>
        <v>0</v>
      </c>
      <c r="J29" s="93">
        <f t="shared" si="3"/>
        <v>0</v>
      </c>
      <c r="K29" s="97"/>
    </row>
    <row r="30" spans="1:12" ht="15" x14ac:dyDescent="0.25">
      <c r="A30" s="47" t="s">
        <v>40</v>
      </c>
      <c r="B30" s="34">
        <v>1</v>
      </c>
      <c r="C30" s="48"/>
      <c r="D30" s="39">
        <v>511200</v>
      </c>
      <c r="E30" s="20">
        <f t="shared" si="0"/>
        <v>42600</v>
      </c>
      <c r="F30" s="26">
        <f>E30*12</f>
        <v>511200</v>
      </c>
      <c r="G30" s="21">
        <f t="shared" si="1"/>
        <v>715680</v>
      </c>
      <c r="H30" s="21">
        <v>600000</v>
      </c>
      <c r="I30" s="93">
        <f t="shared" si="2"/>
        <v>1200000</v>
      </c>
      <c r="J30" s="93">
        <f t="shared" si="3"/>
        <v>1800000</v>
      </c>
      <c r="K30" s="76"/>
    </row>
    <row r="31" spans="1:12" ht="15" x14ac:dyDescent="0.25">
      <c r="A31" s="49" t="s">
        <v>41</v>
      </c>
      <c r="B31" s="25"/>
      <c r="C31" s="48"/>
      <c r="D31" s="45">
        <v>5000000</v>
      </c>
      <c r="E31" s="20">
        <f t="shared" si="0"/>
        <v>416666.66666666669</v>
      </c>
      <c r="F31" s="26">
        <v>5000000</v>
      </c>
      <c r="G31" s="21">
        <v>5000000</v>
      </c>
      <c r="H31" s="21">
        <v>2122087</v>
      </c>
      <c r="I31" s="93">
        <f t="shared" si="2"/>
        <v>4244174</v>
      </c>
      <c r="J31" s="93">
        <f t="shared" si="3"/>
        <v>6366261</v>
      </c>
      <c r="K31" s="50"/>
    </row>
    <row r="32" spans="1:12" ht="15" x14ac:dyDescent="0.25">
      <c r="A32" s="51" t="s">
        <v>42</v>
      </c>
      <c r="B32" s="52"/>
      <c r="C32" s="53"/>
      <c r="D32" s="54">
        <v>700000</v>
      </c>
      <c r="E32" s="55"/>
      <c r="F32" s="26">
        <v>600000</v>
      </c>
      <c r="G32" s="21">
        <f>F32</f>
        <v>600000</v>
      </c>
      <c r="H32" s="21">
        <v>500000</v>
      </c>
      <c r="I32" s="93">
        <f t="shared" si="2"/>
        <v>1000000</v>
      </c>
      <c r="J32" s="93">
        <f t="shared" si="3"/>
        <v>1500000</v>
      </c>
      <c r="K32" s="56"/>
    </row>
    <row r="33" spans="1:11" ht="15.75" thickBot="1" x14ac:dyDescent="0.25">
      <c r="A33" s="57" t="s">
        <v>50</v>
      </c>
      <c r="B33" s="58"/>
      <c r="C33" s="59"/>
      <c r="D33" s="54"/>
      <c r="E33" s="55"/>
      <c r="F33" s="60"/>
      <c r="G33" s="60"/>
      <c r="H33" s="61">
        <v>2870480</v>
      </c>
      <c r="I33" s="93">
        <f t="shared" si="2"/>
        <v>5740960</v>
      </c>
      <c r="J33" s="93">
        <f t="shared" si="3"/>
        <v>8611440</v>
      </c>
      <c r="K33" s="62"/>
    </row>
    <row r="34" spans="1:11" ht="15.75" thickBot="1" x14ac:dyDescent="0.3">
      <c r="A34" s="63" t="s">
        <v>43</v>
      </c>
      <c r="B34" s="64"/>
      <c r="C34" s="65"/>
      <c r="D34" s="66">
        <f>SUM(D9:D32)</f>
        <v>50502013.717974842</v>
      </c>
      <c r="E34" s="67" t="e">
        <f>SUM(E9:E31)</f>
        <v>#DIV/0!</v>
      </c>
      <c r="F34" s="67" t="e">
        <f>SUM(F9:F32)</f>
        <v>#DIV/0!</v>
      </c>
      <c r="G34" s="67" t="e">
        <f>SUM(G9:G32)</f>
        <v>#DIV/0!</v>
      </c>
      <c r="H34" s="68">
        <f>SUM(H9:H33)</f>
        <v>57409616</v>
      </c>
      <c r="I34" s="68">
        <f>SUM(I9:I33)</f>
        <v>114819232</v>
      </c>
      <c r="J34" s="68">
        <f>SUM(J9:J33)</f>
        <v>172228848</v>
      </c>
      <c r="K34" s="69"/>
    </row>
    <row r="35" spans="1:11" x14ac:dyDescent="0.2">
      <c r="A35" s="73"/>
      <c r="B35" s="73"/>
      <c r="D35" s="73"/>
      <c r="E35" s="73"/>
      <c r="F35" s="73"/>
      <c r="G35" s="73"/>
      <c r="H35" s="73"/>
    </row>
    <row r="36" spans="1:11" s="83" customFormat="1" ht="15" hidden="1" x14ac:dyDescent="0.25">
      <c r="A36" s="79"/>
      <c r="B36" s="79"/>
      <c r="D36" s="79"/>
      <c r="E36" s="79"/>
      <c r="F36" s="79"/>
      <c r="G36" s="79"/>
      <c r="H36" s="81">
        <f>H33/H34</f>
        <v>4.9999986065052238E-2</v>
      </c>
      <c r="I36" s="81"/>
      <c r="J36" s="81"/>
      <c r="K36" s="82"/>
    </row>
    <row r="37" spans="1:11" s="83" customFormat="1" ht="15" hidden="1" x14ac:dyDescent="0.25">
      <c r="A37" s="79"/>
      <c r="B37" s="79"/>
      <c r="C37" s="84"/>
      <c r="D37" s="79"/>
      <c r="E37" s="79"/>
      <c r="F37" s="79"/>
      <c r="G37" s="79"/>
      <c r="H37" s="85">
        <f>H34*0.05</f>
        <v>2870480.8000000003</v>
      </c>
      <c r="I37" s="85"/>
      <c r="J37" s="85"/>
      <c r="K37" s="82"/>
    </row>
    <row r="38" spans="1:11" hidden="1" x14ac:dyDescent="0.2"/>
    <row r="39" spans="1:11" hidden="1" x14ac:dyDescent="0.2">
      <c r="C39" s="87" t="s">
        <v>46</v>
      </c>
      <c r="D39" s="88"/>
      <c r="E39" s="88"/>
      <c r="F39" s="88"/>
      <c r="G39" s="88"/>
      <c r="H39" s="89">
        <v>36037529</v>
      </c>
      <c r="I39" s="91"/>
      <c r="J39" s="91"/>
    </row>
    <row r="40" spans="1:11" hidden="1" x14ac:dyDescent="0.2">
      <c r="C40" s="87" t="s">
        <v>47</v>
      </c>
      <c r="D40" s="88"/>
      <c r="E40" s="88"/>
      <c r="F40" s="88"/>
      <c r="G40" s="88"/>
      <c r="H40" s="89">
        <v>2212087</v>
      </c>
      <c r="I40" s="91"/>
      <c r="J40" s="91"/>
    </row>
    <row r="41" spans="1:11" hidden="1" x14ac:dyDescent="0.2">
      <c r="A41" s="73"/>
      <c r="B41" s="73"/>
      <c r="C41" s="87" t="s">
        <v>48</v>
      </c>
      <c r="D41" s="88"/>
      <c r="E41" s="88"/>
      <c r="F41" s="88"/>
      <c r="G41" s="88"/>
      <c r="H41" s="89">
        <v>19160000</v>
      </c>
      <c r="I41" s="91"/>
      <c r="J41" s="91"/>
    </row>
    <row r="42" spans="1:11" hidden="1" x14ac:dyDescent="0.2">
      <c r="C42" s="94" t="s">
        <v>44</v>
      </c>
      <c r="D42" s="88"/>
      <c r="E42" s="88"/>
      <c r="F42" s="88"/>
      <c r="G42" s="88"/>
      <c r="H42" s="90">
        <f>SUM(H39:H41)</f>
        <v>57409616</v>
      </c>
      <c r="I42" s="92"/>
      <c r="J42" s="92"/>
    </row>
    <row r="43" spans="1:11" hidden="1" x14ac:dyDescent="0.2"/>
    <row r="44" spans="1:11" ht="15" hidden="1" x14ac:dyDescent="0.2">
      <c r="C44" s="86" t="s">
        <v>49</v>
      </c>
      <c r="H44" s="80">
        <f>H42-H34</f>
        <v>0</v>
      </c>
      <c r="I44" s="80"/>
      <c r="J44" s="80"/>
    </row>
    <row r="45" spans="1:11" hidden="1" x14ac:dyDescent="0.2"/>
    <row r="46" spans="1:11" hidden="1" x14ac:dyDescent="0.2"/>
  </sheetData>
  <mergeCells count="4">
    <mergeCell ref="K21:K29"/>
    <mergeCell ref="C6:D6"/>
    <mergeCell ref="B14:C14"/>
    <mergeCell ref="B15:C15"/>
  </mergeCells>
  <pageMargins left="0.7" right="0.7" top="0.75" bottom="0.75" header="0.3" footer="0.3"/>
  <pageSetup paperSize="9" scale="8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5de__x05e1__x0020__x05e4__x05e0__x05d9__x05d4_ xmlns="e0345c53-0b54-46de-bf01-723c8eea0759" xsi:nil="true"/>
    <DescriptionDoc xmlns="cc5675b1-9bf0-4606-9bf1-66e97ac0989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5356D76428B584FBBDD1AAAC6E111F3" ma:contentTypeVersion="13" ma:contentTypeDescription="צור מסמך חדש." ma:contentTypeScope="" ma:versionID="a765008e8b9e6e80db8155e50bb48940">
  <xsd:schema xmlns:xsd="http://www.w3.org/2001/XMLSchema" xmlns:xs="http://www.w3.org/2001/XMLSchema" xmlns:p="http://schemas.microsoft.com/office/2006/metadata/properties" xmlns:ns3="cc5675b1-9bf0-4606-9bf1-66e97ac0989d" xmlns:ns4="e0345c53-0b54-46de-bf01-723c8eea0759" targetNamespace="http://schemas.microsoft.com/office/2006/metadata/properties" ma:root="true" ma:fieldsID="777f0efccc1049c65179ae5033be8c13" ns3:_="" ns4:_="">
    <xsd:import namespace="cc5675b1-9bf0-4606-9bf1-66e97ac0989d"/>
    <xsd:import namespace="e0345c53-0b54-46de-bf01-723c8eea0759"/>
    <xsd:element name="properties">
      <xsd:complexType>
        <xsd:sequence>
          <xsd:element name="documentManagement">
            <xsd:complexType>
              <xsd:all>
                <xsd:element ref="ns3:DescriptionDoc" minOccurs="0"/>
                <xsd:element ref="ns4:_x05de__x05e1__x0020__x05e4__x05e0__x05d9__x05d4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5675b1-9bf0-4606-9bf1-66e97ac0989d" elementFormDefault="qualified">
    <xsd:import namespace="http://schemas.microsoft.com/office/2006/documentManagement/types"/>
    <xsd:import namespace="http://schemas.microsoft.com/office/infopath/2007/PartnerControls"/>
    <xsd:element name="DescriptionDoc" ma:index="3" nillable="true" ma:displayName="תאור מסמך" ma:internalName="DescriptionDoc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345c53-0b54-46de-bf01-723c8eea0759" elementFormDefault="qualified">
    <xsd:import namespace="http://schemas.microsoft.com/office/2006/documentManagement/types"/>
    <xsd:import namespace="http://schemas.microsoft.com/office/infopath/2007/PartnerControls"/>
    <xsd:element name="_x05de__x05e1__x0020__x05e4__x05e0__x05d9__x05d4_" ma:index="5" nillable="true" ma:displayName="מס פניה" ma:decimals="0" ma:description="מס הפניה" ma:internalName="_x05de__x05e1__x0020__x05e4__x05e0__x05d9__x05d4_">
      <xsd:simpleType>
        <xsd:restriction base="dms:Number">
          <xsd:minInclusive value="0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מחבר"/>
        <xsd:element ref="dcterms:created" minOccurs="0" maxOccurs="1"/>
        <xsd:element ref="dc:identifier" minOccurs="0" maxOccurs="1"/>
        <xsd:element name="contentType" minOccurs="0" maxOccurs="1" type="xsd:string" ma:index="10" ma:displayName="סוג תוכן"/>
        <xsd:element ref="dc:title" minOccurs="0" maxOccurs="1" ma:index="2" ma:displayName="כותרת"/>
        <xsd:element ref="dc:subject" minOccurs="0" maxOccurs="1" ma:index="1" ma:displayName="נושא"/>
        <xsd:element ref="dc:description" minOccurs="0" maxOccurs="1"/>
        <xsd:element name="keywords" minOccurs="0" maxOccurs="1" type="xsd:string" ma:index="6" ma:displayName="מילות מפתח"/>
        <xsd:element ref="dc:language" minOccurs="0" maxOccurs="1"/>
        <xsd:element name="category" minOccurs="0" maxOccurs="1" type="xsd:string" ma:index="7" ma:displayName="קטגוריה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1E4A63D-6200-4579-A918-128AF54D0391}">
  <ds:schemaRefs>
    <ds:schemaRef ds:uri="cc5675b1-9bf0-4606-9bf1-66e97ac0989d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e0345c53-0b54-46de-bf01-723c8eea075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D2635D4-BC4A-47CC-90AC-06948E5D5C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5675b1-9bf0-4606-9bf1-66e97ac0989d"/>
    <ds:schemaRef ds:uri="e0345c53-0b54-46de-bf01-723c8eea07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1C71166-BEB4-4860-9AE0-CB55FE1777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תכנית עבודה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Tobi, Sarit</dc:creator>
  <cp:lastModifiedBy>מיטל יצחקי</cp:lastModifiedBy>
  <cp:lastPrinted>2019-12-11T08:48:43Z</cp:lastPrinted>
  <dcterms:created xsi:type="dcterms:W3CDTF">2019-09-03T11:17:14Z</dcterms:created>
  <dcterms:modified xsi:type="dcterms:W3CDTF">2019-12-18T12:47:12Z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0x010100A5356D76428B584FBBDD1AAAC6E111F3</vt:lpwstr>
  </property>
</Properties>
</file>